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biaszimbierski/Desktop/Ekspert Energetyczny/Marketing/Szkolenia platformawiedzy/Szkolenie energia/"/>
    </mc:Choice>
  </mc:AlternateContent>
  <xr:revisionPtr revIDLastSave="0" documentId="13_ncr:1_{13169A85-4F72-8248-83C4-FDEC89B75ED8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C6" i="1" l="1"/>
  <c r="K16" i="1" l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D16" i="1"/>
  <c r="D17" i="1" s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C9" i="1"/>
  <c r="K17" i="1" l="1"/>
  <c r="E16" i="1"/>
  <c r="I16" i="1" s="1"/>
  <c r="H16" i="1"/>
  <c r="D18" i="1"/>
  <c r="E17" i="1"/>
  <c r="K18" i="1" l="1"/>
  <c r="L16" i="1"/>
  <c r="M16" i="1" s="1"/>
  <c r="H18" i="1"/>
  <c r="I17" i="1"/>
  <c r="H17" i="1"/>
  <c r="E18" i="1"/>
  <c r="I18" i="1" s="1"/>
  <c r="D19" i="1"/>
  <c r="K19" i="1" l="1"/>
  <c r="L17" i="1"/>
  <c r="E19" i="1"/>
  <c r="I19" i="1" s="1"/>
  <c r="D20" i="1"/>
  <c r="H20" i="1" s="1"/>
  <c r="H19" i="1"/>
  <c r="L18" i="1" l="1"/>
  <c r="M18" i="1" s="1"/>
  <c r="M17" i="1"/>
  <c r="K20" i="1"/>
  <c r="M19" i="1"/>
  <c r="L19" i="1"/>
  <c r="D21" i="1"/>
  <c r="E20" i="1"/>
  <c r="I20" i="1" s="1"/>
  <c r="K21" i="1" l="1"/>
  <c r="L20" i="1"/>
  <c r="M20" i="1" s="1"/>
  <c r="D22" i="1"/>
  <c r="H22" i="1" s="1"/>
  <c r="E21" i="1"/>
  <c r="I21" i="1" s="1"/>
  <c r="H21" i="1"/>
  <c r="K22" i="1" l="1"/>
  <c r="L21" i="1"/>
  <c r="M21" i="1" s="1"/>
  <c r="E22" i="1"/>
  <c r="I22" i="1" s="1"/>
  <c r="D23" i="1"/>
  <c r="K23" i="1" l="1"/>
  <c r="L22" i="1"/>
  <c r="M22" i="1" s="1"/>
  <c r="D24" i="1"/>
  <c r="E23" i="1"/>
  <c r="I23" i="1" s="1"/>
  <c r="H23" i="1"/>
  <c r="K24" i="1" l="1"/>
  <c r="E24" i="1"/>
  <c r="I24" i="1" s="1"/>
  <c r="D25" i="1"/>
  <c r="H25" i="1" s="1"/>
  <c r="L23" i="1"/>
  <c r="M23" i="1" s="1"/>
  <c r="H24" i="1"/>
  <c r="K25" i="1" l="1"/>
  <c r="L24" i="1"/>
  <c r="M24" i="1" s="1"/>
  <c r="D26" i="1"/>
  <c r="H26" i="1" s="1"/>
  <c r="E25" i="1"/>
  <c r="I25" i="1" s="1"/>
  <c r="K26" i="1" l="1"/>
  <c r="L25" i="1"/>
  <c r="M25" i="1" s="1"/>
  <c r="E26" i="1"/>
  <c r="I26" i="1" s="1"/>
  <c r="D27" i="1"/>
  <c r="H27" i="1" s="1"/>
  <c r="K27" i="1" l="1"/>
  <c r="L26" i="1"/>
  <c r="M26" i="1" s="1"/>
  <c r="E27" i="1"/>
  <c r="I27" i="1" s="1"/>
  <c r="D28" i="1"/>
  <c r="K28" i="1" l="1"/>
  <c r="L27" i="1"/>
  <c r="M27" i="1" s="1"/>
  <c r="D29" i="1"/>
  <c r="E28" i="1"/>
  <c r="I28" i="1" s="1"/>
  <c r="H28" i="1"/>
  <c r="K29" i="1" l="1"/>
  <c r="L28" i="1"/>
  <c r="M28" i="1" s="1"/>
  <c r="D30" i="1"/>
  <c r="H30" i="1" s="1"/>
  <c r="E29" i="1"/>
  <c r="I29" i="1" s="1"/>
  <c r="H29" i="1"/>
  <c r="K30" i="1" l="1"/>
  <c r="L29" i="1"/>
  <c r="M29" i="1" s="1"/>
  <c r="E30" i="1"/>
  <c r="I30" i="1" s="1"/>
  <c r="D31" i="1"/>
  <c r="K31" i="1" l="1"/>
  <c r="L30" i="1"/>
  <c r="M30" i="1" s="1"/>
  <c r="E31" i="1"/>
  <c r="I31" i="1" s="1"/>
  <c r="D32" i="1"/>
  <c r="H31" i="1"/>
  <c r="K32" i="1" l="1"/>
  <c r="L31" i="1"/>
  <c r="M31" i="1" s="1"/>
  <c r="E32" i="1"/>
  <c r="I32" i="1" s="1"/>
  <c r="D33" i="1"/>
  <c r="H33" i="1" s="1"/>
  <c r="H32" i="1"/>
  <c r="K33" i="1" l="1"/>
  <c r="L32" i="1"/>
  <c r="M32" i="1" s="1"/>
  <c r="D34" i="1"/>
  <c r="H34" i="1" s="1"/>
  <c r="E33" i="1"/>
  <c r="I33" i="1" s="1"/>
  <c r="K34" i="1" l="1"/>
  <c r="L33" i="1"/>
  <c r="M33" i="1" s="1"/>
  <c r="E34" i="1"/>
  <c r="I34" i="1" s="1"/>
  <c r="D35" i="1"/>
  <c r="H35" i="1" s="1"/>
  <c r="K35" i="1" l="1"/>
  <c r="L34" i="1"/>
  <c r="M34" i="1" s="1"/>
  <c r="E35" i="1"/>
  <c r="I35" i="1" s="1"/>
  <c r="D36" i="1"/>
  <c r="K36" i="1" l="1"/>
  <c r="L35" i="1"/>
  <c r="M35" i="1" s="1"/>
  <c r="D37" i="1"/>
  <c r="H37" i="1" s="1"/>
  <c r="E36" i="1"/>
  <c r="I36" i="1" s="1"/>
  <c r="H36" i="1"/>
  <c r="K37" i="1" l="1"/>
  <c r="L36" i="1"/>
  <c r="M36" i="1" s="1"/>
  <c r="D38" i="1"/>
  <c r="H38" i="1" s="1"/>
  <c r="E37" i="1"/>
  <c r="I37" i="1" s="1"/>
  <c r="K38" i="1" l="1"/>
  <c r="L37" i="1"/>
  <c r="M37" i="1" s="1"/>
  <c r="E38" i="1"/>
  <c r="I38" i="1" s="1"/>
  <c r="D39" i="1"/>
  <c r="K39" i="1" l="1"/>
  <c r="L38" i="1"/>
  <c r="M38" i="1" s="1"/>
  <c r="E39" i="1"/>
  <c r="I39" i="1" s="1"/>
  <c r="D40" i="1"/>
  <c r="E40" i="1" s="1"/>
  <c r="I40" i="1" s="1"/>
  <c r="H39" i="1"/>
  <c r="K40" i="1" l="1"/>
  <c r="L39" i="1"/>
  <c r="M39" i="1" s="1"/>
  <c r="H40" i="1"/>
  <c r="L40" i="1" l="1"/>
  <c r="M40" i="1" s="1"/>
</calcChain>
</file>

<file path=xl/sharedStrings.xml><?xml version="1.0" encoding="utf-8"?>
<sst xmlns="http://schemas.openxmlformats.org/spreadsheetml/2006/main" count="25" uniqueCount="25">
  <si>
    <t>Kalkulator fotowoltaiczny</t>
  </si>
  <si>
    <t>Dane wyjściowe:</t>
  </si>
  <si>
    <t>Do uzupelnienia:</t>
  </si>
  <si>
    <t>Moc systemu kWp</t>
  </si>
  <si>
    <t>Produkcja kWh/m2</t>
  </si>
  <si>
    <t>Produkcja systemu kWh</t>
  </si>
  <si>
    <t>Zużycie własne w %</t>
  </si>
  <si>
    <t>Energia sprzedana w %</t>
  </si>
  <si>
    <t>OKRES [ROK]</t>
  </si>
  <si>
    <t>Produkcja energii z ogniw [kWh/rok]</t>
  </si>
  <si>
    <t>Zużycie własne [kWh/rok]</t>
  </si>
  <si>
    <t>Sprzedaż energii [%]</t>
  </si>
  <si>
    <t>Oszczędność z użycia włanego</t>
  </si>
  <si>
    <t>Oszczędność ze sprzedaży</t>
  </si>
  <si>
    <t xml:space="preserve">koszty dodatkowe (serwis, ubezpieczenie) </t>
  </si>
  <si>
    <t>Koszty skumulowane</t>
  </si>
  <si>
    <t>Przychody skumulowane</t>
  </si>
  <si>
    <t>Prognozowana cena sprzedaży energii [zł./kWh]</t>
  </si>
  <si>
    <t>Prognozowana Cena zakupu energii: [zł/kWh]</t>
  </si>
  <si>
    <t>Cena energii elektrycznej netto zł</t>
  </si>
  <si>
    <t>Cena sprzedaży netto zł</t>
  </si>
  <si>
    <t>Cena elektrowni netto zł</t>
  </si>
  <si>
    <t>Wzrost poziomu cen w %/rok</t>
  </si>
  <si>
    <t>Kontakt w sprawie wyceny indywidualnej: Tobiasz Imbierski Ekspert Energetyczny, mail: t.imbierski@ekspertenergetyczny.pl, tel. +48 726 920 585</t>
  </si>
  <si>
    <t>Różnica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</si>
</sst>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zł &quot;;&quot;-&quot;* #,##0.00&quot; zł &quot;;&quot; &quot;* &quot;-&quot;??&quot; zł &quot;"/>
  </numFmts>
  <fonts count="8" x14ac:knownFonts="1">
    <font>
      <sz val="11"/>
      <color indexed="8"/>
      <name val="Calibri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indexed="8"/>
      <name val="Calibri"/>
      <family val="2"/>
    </font>
    <font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B387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9" fontId="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1" fontId="0" fillId="2" borderId="2" xfId="0" applyNumberFormat="1" applyFont="1" applyFill="1" applyBorder="1" applyAlignment="1">
      <alignment horizontal="left" vertical="center"/>
    </xf>
    <xf numFmtId="10" fontId="0" fillId="2" borderId="2" xfId="0" applyNumberFormat="1" applyFont="1" applyFill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92D050"/>
      <rgbColor rgb="FFD2DAE4"/>
      <rgbColor rgb="FFF2F2F2"/>
      <rgbColor rgb="FF878787"/>
      <rgbColor rgb="FF4673A8"/>
      <rgbColor rgb="FF648CC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3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B38700"/>
                </a:solidFill>
                <a:latin typeface="Calibri"/>
                <a:ea typeface="+mn-ea"/>
                <a:cs typeface="+mn-cs"/>
              </a:defRPr>
            </a:pPr>
            <a:r>
              <a:rPr lang="pl-PL" sz="1800" b="1" i="0" u="none" strike="noStrike">
                <a:solidFill>
                  <a:srgbClr val="B38700"/>
                </a:solidFill>
                <a:latin typeface="Calibri"/>
              </a:rPr>
              <a:t>Rentowność inwestycji - gotówka</a:t>
            </a:r>
          </a:p>
        </c:rich>
      </c:tx>
      <c:layout>
        <c:manualLayout>
          <c:xMode val="edge"/>
          <c:yMode val="edge"/>
          <c:x val="0.37429404258278948"/>
          <c:y val="5.5677273038451129E-3"/>
          <c:w val="0.200463"/>
          <c:h val="6.78829999999999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B38700"/>
              </a:solidFill>
              <a:latin typeface="Calibri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4622"/>
          <c:y val="6.7882999999999999E-2"/>
          <c:w val="0.88037799999999999"/>
          <c:h val="0.7660489973483865"/>
        </c:manualLayout>
      </c:layout>
      <c:lineChart>
        <c:grouping val="standard"/>
        <c:varyColors val="0"/>
        <c:ser>
          <c:idx val="0"/>
          <c:order val="0"/>
          <c:tx>
            <c:strRef>
              <c:f>Arkusz1!$K$15</c:f>
              <c:strCache>
                <c:ptCount val="1"/>
                <c:pt idx="0">
                  <c:v>Koszty skumulowane</c:v>
                </c:pt>
              </c:strCache>
            </c:strRef>
          </c:tx>
          <c:spPr>
            <a:ln w="47625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strLit>
          </c:cat>
          <c:val>
            <c:numRef>
              <c:f>Arkusz1!$K$16:$K$40</c:f>
              <c:numCache>
                <c:formatCode>" "* #\ ##0.00" zł ";"-"* #\ ##0.00" zł ";" "* "-"??" zł "</c:formatCode>
                <c:ptCount val="25"/>
                <c:pt idx="0">
                  <c:v>170750</c:v>
                </c:pt>
                <c:pt idx="1">
                  <c:v>171500</c:v>
                </c:pt>
                <c:pt idx="2">
                  <c:v>172250</c:v>
                </c:pt>
                <c:pt idx="3">
                  <c:v>173000</c:v>
                </c:pt>
                <c:pt idx="4">
                  <c:v>173750</c:v>
                </c:pt>
                <c:pt idx="5">
                  <c:v>174500</c:v>
                </c:pt>
                <c:pt idx="6">
                  <c:v>175250</c:v>
                </c:pt>
                <c:pt idx="7">
                  <c:v>176000</c:v>
                </c:pt>
                <c:pt idx="8">
                  <c:v>176750</c:v>
                </c:pt>
                <c:pt idx="9">
                  <c:v>177500</c:v>
                </c:pt>
                <c:pt idx="10">
                  <c:v>178250</c:v>
                </c:pt>
                <c:pt idx="11">
                  <c:v>179000</c:v>
                </c:pt>
                <c:pt idx="12">
                  <c:v>179750</c:v>
                </c:pt>
                <c:pt idx="13">
                  <c:v>180500</c:v>
                </c:pt>
                <c:pt idx="14">
                  <c:v>181250</c:v>
                </c:pt>
                <c:pt idx="15">
                  <c:v>182000</c:v>
                </c:pt>
                <c:pt idx="16">
                  <c:v>182750</c:v>
                </c:pt>
                <c:pt idx="17">
                  <c:v>183500</c:v>
                </c:pt>
                <c:pt idx="18">
                  <c:v>184250</c:v>
                </c:pt>
                <c:pt idx="19">
                  <c:v>185000</c:v>
                </c:pt>
                <c:pt idx="20">
                  <c:v>185750</c:v>
                </c:pt>
                <c:pt idx="21">
                  <c:v>186500</c:v>
                </c:pt>
                <c:pt idx="22">
                  <c:v>187250</c:v>
                </c:pt>
                <c:pt idx="23">
                  <c:v>188000</c:v>
                </c:pt>
                <c:pt idx="24">
                  <c:v>188750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A-1140-B12E-8217CF198F6F}"/>
            </c:ext>
          </c:extLst>
        </c:ser>
        <c:ser>
          <c:idx val="1"/>
          <c:order val="1"/>
          <c:tx>
            <c:strRef>
              <c:f>Arkusz1!$L$15</c:f>
              <c:strCache>
                <c:ptCount val="1"/>
                <c:pt idx="0">
                  <c:v>Przychody skumulowane</c:v>
                </c:pt>
              </c:strCache>
            </c:strRef>
          </c:tx>
          <c:spPr>
            <a:ln w="47625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strLit>
          </c:cat>
          <c:val>
            <c:numRef>
              <c:f>Arkusz1!$L$16:$L$40</c:f>
              <c:numCache>
                <c:formatCode>" "* #\ ##0.00" zł ";"-"* #\ ##0.00" zł ";" "* "-"??" zł "</c:formatCode>
                <c:ptCount val="25"/>
                <c:pt idx="0">
                  <c:v>27122.238000000001</c:v>
                </c:pt>
                <c:pt idx="1">
                  <c:v>55458.196150500007</c:v>
                </c:pt>
                <c:pt idx="2">
                  <c:v>85062.188428234876</c:v>
                </c:pt>
                <c:pt idx="3">
                  <c:v>115990.95936039838</c:v>
                </c:pt>
                <c:pt idx="4">
                  <c:v>148303.79279177621</c:v>
                </c:pt>
                <c:pt idx="5">
                  <c:v>182062.6255192082</c:v>
                </c:pt>
                <c:pt idx="6">
                  <c:v>217332.16601119278</c:v>
                </c:pt>
                <c:pt idx="7">
                  <c:v>254180.01844019364</c:v>
                </c:pt>
                <c:pt idx="8">
                  <c:v>292676.81226539228</c:v>
                </c:pt>
                <c:pt idx="9">
                  <c:v>332896.33761426859</c:v>
                </c:pt>
                <c:pt idx="10">
                  <c:v>374915.68672250712</c:v>
                </c:pt>
                <c:pt idx="11">
                  <c:v>418815.4017033393</c:v>
                </c:pt>
                <c:pt idx="12">
                  <c:v>464679.62892956374</c:v>
                </c:pt>
                <c:pt idx="13">
                  <c:v>512596.28032416169</c:v>
                </c:pt>
                <c:pt idx="14">
                  <c:v>562657.20186866797</c:v>
                </c:pt>
                <c:pt idx="15">
                  <c:v>614958.34965229081</c:v>
                </c:pt>
                <c:pt idx="16">
                  <c:v>669599.97379923076</c:v>
                </c:pt>
                <c:pt idx="17">
                  <c:v>726686.81062674639</c:v>
                </c:pt>
                <c:pt idx="18">
                  <c:v>786328.28340229322</c:v>
                </c:pt>
                <c:pt idx="19">
                  <c:v>848638.71208454587</c:v>
                </c:pt>
                <c:pt idx="20">
                  <c:v>913737.53245032928</c:v>
                </c:pt>
                <c:pt idx="21">
                  <c:v>981749.52502748149</c:v>
                </c:pt>
                <c:pt idx="22">
                  <c:v>1052805.0542724612</c:v>
                </c:pt>
                <c:pt idx="23">
                  <c:v>1127040.3184511538</c:v>
                </c:pt>
                <c:pt idx="24">
                  <c:v>1204597.6107018429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A-1140-B12E-8217CF198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000184"/>
        <c:axId val="2118988520"/>
      </c:lineChart>
      <c:catAx>
        <c:axId val="212000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888888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endParaRPr lang="pl-PL"/>
          </a:p>
        </c:txPr>
        <c:crossAx val="2118988520"/>
        <c:crosses val="autoZero"/>
        <c:auto val="1"/>
        <c:lblAlgn val="ctr"/>
        <c:lblOffset val="100"/>
        <c:noMultiLvlLbl val="1"/>
      </c:catAx>
      <c:valAx>
        <c:axId val="211898852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888888"/>
              </a:solidFill>
              <a:prstDash val="solid"/>
              <a:round/>
            </a:ln>
            <a:effectLst/>
          </c:spPr>
        </c:majorGridlines>
        <c:numFmt formatCode="&quot; &quot;* #\ ##0.00&quot; zł &quot;;&quot;-&quot;* #\ ##0.00&quot; zł &quot;;&quot; &quot;* &quot;-&quot;??&quot; zł &quot;" sourceLinked="1"/>
        <c:majorTickMark val="none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endParaRPr lang="pl-PL"/>
          </a:p>
        </c:txPr>
        <c:crossAx val="2120000184"/>
        <c:crosses val="autoZero"/>
        <c:crossBetween val="between"/>
        <c:majorUnit val="200000"/>
        <c:minorUnit val="10000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30763471640876927"/>
          <c:y val="0.92535984602285115"/>
          <c:w val="0.49309196310658709"/>
          <c:h val="6.4128174373278821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12700" cap="flat" cmpd="sng" algn="ctr">
      <a:solidFill>
        <a:srgbClr val="888888"/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626533</xdr:colOff>
      <xdr:row>0</xdr:row>
      <xdr:rowOff>158082</xdr:rowOff>
    </xdr:from>
    <xdr:to>
      <xdr:col>12</xdr:col>
      <xdr:colOff>1259840</xdr:colOff>
      <xdr:row>12</xdr:row>
      <xdr:rowOff>50800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T76"/>
  <sheetViews>
    <sheetView showGridLines="0" tabSelected="1" zoomScale="125" zoomScaleNormal="150" workbookViewId="0">
      <selection activeCell="D6" sqref="D6:F6"/>
    </sheetView>
  </sheetViews>
  <sheetFormatPr baseColWidth="10" defaultColWidth="8.83203125" defaultRowHeight="15" customHeight="1" x14ac:dyDescent="0.2"/>
  <cols>
    <col min="1" max="1" width="9.1640625" style="5" customWidth="1"/>
    <col min="2" max="2" width="28.1640625" style="40" customWidth="1"/>
    <col min="3" max="3" width="17" style="5" customWidth="1"/>
    <col min="4" max="5" width="12.1640625" style="5" customWidth="1"/>
    <col min="6" max="6" width="17" style="5" customWidth="1"/>
    <col min="7" max="7" width="15.1640625" style="5" customWidth="1"/>
    <col min="8" max="9" width="13" style="5" customWidth="1"/>
    <col min="10" max="10" width="16.1640625" style="5" customWidth="1"/>
    <col min="11" max="11" width="16.6640625" style="5" customWidth="1"/>
    <col min="12" max="12" width="19.1640625" style="5" customWidth="1"/>
    <col min="13" max="13" width="16.83203125" style="5" customWidth="1"/>
    <col min="14" max="15" width="9.1640625" style="5" customWidth="1"/>
    <col min="16" max="16" width="5.5" style="5" customWidth="1"/>
    <col min="17" max="17" width="14.1640625" style="5" customWidth="1"/>
    <col min="18" max="27" width="9.1640625" style="5" customWidth="1"/>
    <col min="28" max="254" width="8.83203125" style="5" customWidth="1"/>
    <col min="255" max="16384" width="8.83203125" style="6"/>
  </cols>
  <sheetData>
    <row r="1" spans="1:27" ht="15.75" customHeight="1" x14ac:dyDescent="0.2">
      <c r="A1" s="4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62.25" customHeight="1" x14ac:dyDescent="0.2">
      <c r="A2" s="4"/>
      <c r="B2" s="42" t="s">
        <v>0</v>
      </c>
      <c r="C2" s="42"/>
      <c r="D2" s="23"/>
      <c r="E2" s="23"/>
      <c r="F2" s="23"/>
      <c r="G2" s="23"/>
      <c r="H2" s="7"/>
      <c r="I2" s="7"/>
      <c r="J2" s="8"/>
      <c r="K2" s="4"/>
      <c r="L2" s="4"/>
      <c r="M2" s="4"/>
      <c r="N2" s="4"/>
      <c r="O2" s="4"/>
      <c r="P2" s="4"/>
      <c r="Q2" s="4"/>
      <c r="R2" s="9"/>
      <c r="S2" s="4"/>
      <c r="T2" s="4"/>
      <c r="U2" s="4"/>
      <c r="V2" s="4"/>
      <c r="W2" s="4"/>
      <c r="X2" s="4"/>
      <c r="Y2" s="4"/>
      <c r="Z2" s="4"/>
      <c r="AA2" s="4"/>
    </row>
    <row r="3" spans="1:27" ht="29.25" customHeight="1" x14ac:dyDescent="0.2">
      <c r="A3" s="4"/>
      <c r="B3" s="39" t="s">
        <v>1</v>
      </c>
      <c r="C3" s="24" t="s">
        <v>2</v>
      </c>
      <c r="D3" s="43"/>
      <c r="E3" s="43"/>
      <c r="F3" s="43"/>
      <c r="G3" s="18"/>
      <c r="H3" s="10"/>
      <c r="I3" s="10"/>
      <c r="J3" s="4"/>
      <c r="K3" s="4"/>
      <c r="L3" s="4"/>
      <c r="M3" s="4"/>
      <c r="N3" s="4"/>
      <c r="O3" s="4"/>
      <c r="P3" s="4"/>
      <c r="Q3" s="9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9.25" customHeight="1" x14ac:dyDescent="0.2">
      <c r="A4" s="4"/>
      <c r="B4" s="39" t="s">
        <v>3</v>
      </c>
      <c r="C4" s="25">
        <v>49.5</v>
      </c>
      <c r="D4" s="43"/>
      <c r="E4" s="43"/>
      <c r="F4" s="43"/>
      <c r="G4" s="19"/>
      <c r="H4" s="1"/>
      <c r="I4" s="1"/>
      <c r="J4" s="4"/>
      <c r="K4" s="4"/>
      <c r="L4" s="4"/>
      <c r="M4" s="4"/>
      <c r="N4" s="4"/>
      <c r="O4" s="4"/>
      <c r="P4" s="4"/>
      <c r="Q4" s="9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9.25" customHeight="1" x14ac:dyDescent="0.2">
      <c r="A5" s="4"/>
      <c r="B5" s="39" t="s">
        <v>4</v>
      </c>
      <c r="C5" s="25">
        <v>1066</v>
      </c>
      <c r="D5" s="20"/>
      <c r="E5" s="20"/>
      <c r="F5" s="20"/>
      <c r="G5" s="19"/>
      <c r="H5" s="1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9.25" customHeight="1" x14ac:dyDescent="0.2">
      <c r="A6" s="4"/>
      <c r="B6" s="39" t="s">
        <v>5</v>
      </c>
      <c r="C6" s="26">
        <f>C5*C4</f>
        <v>52767</v>
      </c>
      <c r="D6" s="43"/>
      <c r="E6" s="43"/>
      <c r="F6" s="43"/>
      <c r="G6" s="21"/>
      <c r="H6" s="1"/>
      <c r="I6" s="1"/>
      <c r="J6" s="4"/>
      <c r="K6" s="4"/>
      <c r="L6" s="4"/>
      <c r="M6" s="4"/>
      <c r="N6" s="4"/>
      <c r="O6" s="4"/>
      <c r="P6" s="4"/>
      <c r="Q6" s="12"/>
      <c r="R6" s="13"/>
      <c r="S6" s="4"/>
      <c r="T6" s="4"/>
      <c r="U6" s="4"/>
      <c r="V6" s="4"/>
      <c r="W6" s="4"/>
      <c r="X6" s="4"/>
      <c r="Y6" s="4"/>
      <c r="Z6" s="4"/>
      <c r="AA6" s="4"/>
    </row>
    <row r="7" spans="1:27" ht="29.25" customHeight="1" x14ac:dyDescent="0.2">
      <c r="A7" s="4"/>
      <c r="B7" s="39" t="s">
        <v>6</v>
      </c>
      <c r="C7" s="28">
        <v>0.8</v>
      </c>
      <c r="D7" s="43"/>
      <c r="E7" s="43"/>
      <c r="F7" s="43"/>
      <c r="G7" s="22"/>
      <c r="H7" s="4"/>
      <c r="I7" s="2"/>
      <c r="J7" s="4"/>
      <c r="K7" s="4"/>
      <c r="L7" s="4"/>
      <c r="M7" s="4"/>
      <c r="N7" s="4"/>
      <c r="O7" s="4"/>
      <c r="P7" s="4"/>
      <c r="Q7" s="9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9.25" customHeight="1" x14ac:dyDescent="0.2">
      <c r="A8" s="4"/>
      <c r="B8" s="39" t="s">
        <v>19</v>
      </c>
      <c r="C8" s="25">
        <v>0.57999999999999996</v>
      </c>
      <c r="D8" s="43"/>
      <c r="E8" s="43"/>
      <c r="F8" s="43"/>
      <c r="G8" s="19"/>
      <c r="H8" s="1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9.25" customHeight="1" x14ac:dyDescent="0.2">
      <c r="A9" s="4"/>
      <c r="B9" s="39" t="s">
        <v>7</v>
      </c>
      <c r="C9" s="27">
        <f>1-C7</f>
        <v>0.19999999999999996</v>
      </c>
      <c r="D9" s="43"/>
      <c r="E9" s="43"/>
      <c r="F9" s="43"/>
      <c r="G9" s="21"/>
      <c r="H9" s="1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11"/>
      <c r="U9" s="4"/>
      <c r="V9" s="11"/>
      <c r="W9" s="4"/>
      <c r="X9" s="4"/>
      <c r="Y9" s="4"/>
      <c r="Z9" s="4"/>
      <c r="AA9" s="4"/>
    </row>
    <row r="10" spans="1:27" ht="29.25" customHeight="1" x14ac:dyDescent="0.2">
      <c r="A10" s="4"/>
      <c r="B10" s="39" t="s">
        <v>20</v>
      </c>
      <c r="C10" s="29">
        <v>0.25</v>
      </c>
      <c r="D10" s="44"/>
      <c r="E10" s="44"/>
      <c r="F10" s="44"/>
      <c r="G10" s="22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  <c r="AA10" s="4"/>
    </row>
    <row r="11" spans="1:27" ht="29.25" customHeight="1" x14ac:dyDescent="0.2">
      <c r="A11" s="4"/>
      <c r="B11" s="39" t="s">
        <v>22</v>
      </c>
      <c r="C11" s="15">
        <v>0.05</v>
      </c>
      <c r="D11" s="43"/>
      <c r="E11" s="43"/>
      <c r="F11" s="43"/>
      <c r="G11" s="22"/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9.25" customHeight="1" x14ac:dyDescent="0.2">
      <c r="A12" s="4"/>
      <c r="B12" s="39" t="s">
        <v>21</v>
      </c>
      <c r="C12" s="30">
        <v>170000</v>
      </c>
      <c r="D12" s="43"/>
      <c r="E12" s="43"/>
      <c r="F12" s="43"/>
      <c r="G12" s="22"/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customHeight="1" x14ac:dyDescent="0.2">
      <c r="A13" s="4"/>
      <c r="B13" s="10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customHeight="1" x14ac:dyDescent="0.2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51" customHeight="1" x14ac:dyDescent="0.2">
      <c r="A15" s="4"/>
      <c r="B15" s="31" t="s">
        <v>8</v>
      </c>
      <c r="C15" s="31" t="s">
        <v>9</v>
      </c>
      <c r="D15" s="31" t="s">
        <v>10</v>
      </c>
      <c r="E15" s="31" t="s">
        <v>11</v>
      </c>
      <c r="F15" s="31" t="s">
        <v>18</v>
      </c>
      <c r="G15" s="31" t="s">
        <v>17</v>
      </c>
      <c r="H15" s="31" t="s">
        <v>12</v>
      </c>
      <c r="I15" s="31" t="s">
        <v>13</v>
      </c>
      <c r="J15" s="31" t="s">
        <v>14</v>
      </c>
      <c r="K15" s="31" t="s">
        <v>15</v>
      </c>
      <c r="L15" s="31" t="s">
        <v>16</v>
      </c>
      <c r="M15" s="36" t="s">
        <v>24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customHeight="1" x14ac:dyDescent="0.2">
      <c r="A16" s="4"/>
      <c r="B16" s="16">
        <v>1</v>
      </c>
      <c r="C16" s="32">
        <f>C6</f>
        <v>52767</v>
      </c>
      <c r="D16" s="33">
        <f>C7</f>
        <v>0.8</v>
      </c>
      <c r="E16" s="33">
        <f t="shared" ref="E16:E40" si="0">1-D16</f>
        <v>0.19999999999999996</v>
      </c>
      <c r="F16" s="34">
        <f>C8</f>
        <v>0.57999999999999996</v>
      </c>
      <c r="G16" s="34">
        <f>C10</f>
        <v>0.25</v>
      </c>
      <c r="H16" s="34">
        <f t="shared" ref="H16:H40" si="1">C16*D16*F16</f>
        <v>24483.888000000003</v>
      </c>
      <c r="I16" s="34">
        <f t="shared" ref="I16:I40" si="2">C16*E16*G16</f>
        <v>2638.3499999999995</v>
      </c>
      <c r="J16" s="35">
        <v>750</v>
      </c>
      <c r="K16" s="34">
        <f>C12-(G4*C12)+J16</f>
        <v>170750</v>
      </c>
      <c r="L16" s="34">
        <f>H16+I16</f>
        <v>27122.238000000001</v>
      </c>
      <c r="M16" s="37">
        <f>L16-K16</f>
        <v>-143627.76199999999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customHeight="1" x14ac:dyDescent="0.2">
      <c r="A17" s="4"/>
      <c r="B17" s="16">
        <v>2</v>
      </c>
      <c r="C17" s="32">
        <f>C16-0.005*C16</f>
        <v>52503.165000000001</v>
      </c>
      <c r="D17" s="33">
        <f t="shared" ref="D17:D40" si="3">D16</f>
        <v>0.8</v>
      </c>
      <c r="E17" s="33">
        <f t="shared" si="0"/>
        <v>0.19999999999999996</v>
      </c>
      <c r="F17" s="34">
        <f t="shared" ref="F17:F40" si="4">(F16*1)+(F16*$C$11)</f>
        <v>0.60899999999999999</v>
      </c>
      <c r="G17" s="34">
        <f t="shared" ref="G17:G40" si="5">(1*G16)+(G16*$C$11)</f>
        <v>0.26250000000000001</v>
      </c>
      <c r="H17" s="34">
        <f t="shared" si="1"/>
        <v>25579.541988000004</v>
      </c>
      <c r="I17" s="34">
        <f t="shared" si="2"/>
        <v>2756.4161624999997</v>
      </c>
      <c r="J17" s="35">
        <v>750</v>
      </c>
      <c r="K17" s="34">
        <f t="shared" ref="K17:K40" si="6">K16+J17</f>
        <v>171500</v>
      </c>
      <c r="L17" s="34">
        <f>H17+I17+L16</f>
        <v>55458.196150500007</v>
      </c>
      <c r="M17" s="37">
        <f t="shared" ref="M17:M40" si="7">L17-K17</f>
        <v>-116041.80384949999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 x14ac:dyDescent="0.2">
      <c r="A18" s="4"/>
      <c r="B18" s="16">
        <v>3</v>
      </c>
      <c r="C18" s="32">
        <f t="shared" ref="C18:C40" si="8">C17-0.005*C17</f>
        <v>52240.649174999999</v>
      </c>
      <c r="D18" s="33">
        <f t="shared" si="3"/>
        <v>0.8</v>
      </c>
      <c r="E18" s="33">
        <f t="shared" si="0"/>
        <v>0.19999999999999996</v>
      </c>
      <c r="F18" s="34">
        <f t="shared" si="4"/>
        <v>0.63944999999999996</v>
      </c>
      <c r="G18" s="34">
        <f t="shared" si="5"/>
        <v>0.27562500000000001</v>
      </c>
      <c r="H18" s="34">
        <f t="shared" si="1"/>
        <v>26724.226491962996</v>
      </c>
      <c r="I18" s="34">
        <f t="shared" si="2"/>
        <v>2879.7657857718746</v>
      </c>
      <c r="J18" s="35">
        <v>750</v>
      </c>
      <c r="K18" s="34">
        <f t="shared" si="6"/>
        <v>172250</v>
      </c>
      <c r="L18" s="34">
        <f t="shared" ref="L18:L40" si="9">H18+I18+L17</f>
        <v>85062.188428234876</v>
      </c>
      <c r="M18" s="37">
        <f t="shared" si="7"/>
        <v>-87187.811571765124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 x14ac:dyDescent="0.2">
      <c r="A19" s="4"/>
      <c r="B19" s="16">
        <v>4</v>
      </c>
      <c r="C19" s="32">
        <f t="shared" si="8"/>
        <v>51979.445929124995</v>
      </c>
      <c r="D19" s="33">
        <f t="shared" si="3"/>
        <v>0.8</v>
      </c>
      <c r="E19" s="33">
        <f t="shared" si="0"/>
        <v>0.19999999999999996</v>
      </c>
      <c r="F19" s="34">
        <f t="shared" si="4"/>
        <v>0.67142249999999992</v>
      </c>
      <c r="G19" s="34">
        <f t="shared" si="5"/>
        <v>0.28940625000000003</v>
      </c>
      <c r="H19" s="34">
        <f t="shared" si="1"/>
        <v>27920.135627478339</v>
      </c>
      <c r="I19" s="34">
        <f t="shared" si="2"/>
        <v>3008.6353046851659</v>
      </c>
      <c r="J19" s="35">
        <v>750</v>
      </c>
      <c r="K19" s="34">
        <f t="shared" si="6"/>
        <v>173000</v>
      </c>
      <c r="L19" s="34">
        <f t="shared" si="9"/>
        <v>115990.95936039838</v>
      </c>
      <c r="M19" s="37">
        <f t="shared" si="7"/>
        <v>-57009.040639601619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 x14ac:dyDescent="0.2">
      <c r="A20" s="4"/>
      <c r="B20" s="16">
        <v>5</v>
      </c>
      <c r="C20" s="32">
        <f t="shared" si="8"/>
        <v>51719.548699479368</v>
      </c>
      <c r="D20" s="33">
        <f t="shared" si="3"/>
        <v>0.8</v>
      </c>
      <c r="E20" s="33">
        <f t="shared" si="0"/>
        <v>0.19999999999999996</v>
      </c>
      <c r="F20" s="34">
        <f t="shared" si="4"/>
        <v>0.70499362499999996</v>
      </c>
      <c r="G20" s="34">
        <f t="shared" si="5"/>
        <v>0.30387656250000006</v>
      </c>
      <c r="H20" s="34">
        <f t="shared" si="1"/>
        <v>29169.561696807999</v>
      </c>
      <c r="I20" s="34">
        <f t="shared" si="2"/>
        <v>3143.271734569827</v>
      </c>
      <c r="J20" s="35">
        <v>750</v>
      </c>
      <c r="K20" s="34">
        <f t="shared" si="6"/>
        <v>173750</v>
      </c>
      <c r="L20" s="34">
        <f t="shared" si="9"/>
        <v>148303.79279177621</v>
      </c>
      <c r="M20" s="37">
        <f t="shared" si="7"/>
        <v>-25446.207208223786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 customHeight="1" x14ac:dyDescent="0.2">
      <c r="A21" s="4"/>
      <c r="B21" s="16">
        <v>6</v>
      </c>
      <c r="C21" s="32">
        <f t="shared" si="8"/>
        <v>51460.950955981971</v>
      </c>
      <c r="D21" s="33">
        <f t="shared" si="3"/>
        <v>0.8</v>
      </c>
      <c r="E21" s="33">
        <f t="shared" si="0"/>
        <v>0.19999999999999996</v>
      </c>
      <c r="F21" s="34">
        <f t="shared" si="4"/>
        <v>0.74024330625000001</v>
      </c>
      <c r="G21" s="34">
        <f t="shared" si="5"/>
        <v>0.31907039062500009</v>
      </c>
      <c r="H21" s="34">
        <f t="shared" si="1"/>
        <v>30474.899582740156</v>
      </c>
      <c r="I21" s="34">
        <f t="shared" si="2"/>
        <v>3283.9331446918272</v>
      </c>
      <c r="J21" s="35">
        <v>750</v>
      </c>
      <c r="K21" s="34">
        <f t="shared" si="6"/>
        <v>174500</v>
      </c>
      <c r="L21" s="34">
        <f t="shared" si="9"/>
        <v>182062.6255192082</v>
      </c>
      <c r="M21" s="37">
        <f t="shared" si="7"/>
        <v>7562.6255192082026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 customHeight="1" x14ac:dyDescent="0.2">
      <c r="A22" s="4"/>
      <c r="B22" s="16">
        <v>7</v>
      </c>
      <c r="C22" s="32">
        <f t="shared" si="8"/>
        <v>51203.646201202064</v>
      </c>
      <c r="D22" s="33">
        <f t="shared" si="3"/>
        <v>0.8</v>
      </c>
      <c r="E22" s="33">
        <f t="shared" si="0"/>
        <v>0.19999999999999996</v>
      </c>
      <c r="F22" s="34">
        <f t="shared" si="4"/>
        <v>0.77725547156249997</v>
      </c>
      <c r="G22" s="34">
        <f t="shared" si="5"/>
        <v>0.3350239101562501</v>
      </c>
      <c r="H22" s="34">
        <f t="shared" si="1"/>
        <v>31838.651339067776</v>
      </c>
      <c r="I22" s="34">
        <f t="shared" si="2"/>
        <v>3430.8891529167868</v>
      </c>
      <c r="J22" s="35">
        <v>750</v>
      </c>
      <c r="K22" s="34">
        <f t="shared" si="6"/>
        <v>175250</v>
      </c>
      <c r="L22" s="34">
        <f t="shared" si="9"/>
        <v>217332.16601119278</v>
      </c>
      <c r="M22" s="37">
        <f t="shared" si="7"/>
        <v>42082.166011192778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 x14ac:dyDescent="0.2">
      <c r="A23" s="4"/>
      <c r="B23" s="16">
        <v>8</v>
      </c>
      <c r="C23" s="32">
        <f t="shared" si="8"/>
        <v>50947.627970196052</v>
      </c>
      <c r="D23" s="33">
        <f t="shared" si="3"/>
        <v>0.8</v>
      </c>
      <c r="E23" s="33">
        <f t="shared" si="0"/>
        <v>0.19999999999999996</v>
      </c>
      <c r="F23" s="34">
        <f t="shared" si="4"/>
        <v>0.81611824514062492</v>
      </c>
      <c r="G23" s="34">
        <f t="shared" si="5"/>
        <v>0.35177510566406262</v>
      </c>
      <c r="H23" s="34">
        <f t="shared" si="1"/>
        <v>33263.430986491061</v>
      </c>
      <c r="I23" s="34">
        <f t="shared" si="2"/>
        <v>3584.421442509813</v>
      </c>
      <c r="J23" s="34">
        <v>750</v>
      </c>
      <c r="K23" s="34">
        <f t="shared" si="6"/>
        <v>176000</v>
      </c>
      <c r="L23" s="34">
        <f t="shared" si="9"/>
        <v>254180.01844019364</v>
      </c>
      <c r="M23" s="37">
        <f t="shared" si="7"/>
        <v>78180.018440193642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 customHeight="1" x14ac:dyDescent="0.2">
      <c r="A24" s="4"/>
      <c r="B24" s="16">
        <v>9</v>
      </c>
      <c r="C24" s="32">
        <f t="shared" si="8"/>
        <v>50692.88983034507</v>
      </c>
      <c r="D24" s="33">
        <f t="shared" si="3"/>
        <v>0.8</v>
      </c>
      <c r="E24" s="33">
        <f t="shared" si="0"/>
        <v>0.19999999999999996</v>
      </c>
      <c r="F24" s="34">
        <f t="shared" si="4"/>
        <v>0.85692415739765615</v>
      </c>
      <c r="G24" s="34">
        <f t="shared" si="5"/>
        <v>0.36936386094726575</v>
      </c>
      <c r="H24" s="34">
        <f t="shared" si="1"/>
        <v>34751.969523136533</v>
      </c>
      <c r="I24" s="34">
        <f t="shared" si="2"/>
        <v>3744.8243020621267</v>
      </c>
      <c r="J24" s="34">
        <v>750</v>
      </c>
      <c r="K24" s="34">
        <f t="shared" si="6"/>
        <v>176750</v>
      </c>
      <c r="L24" s="34">
        <f t="shared" si="9"/>
        <v>292676.81226539228</v>
      </c>
      <c r="M24" s="37">
        <f t="shared" si="7"/>
        <v>115926.81226539228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 x14ac:dyDescent="0.2">
      <c r="A25" s="4"/>
      <c r="B25" s="16">
        <v>10</v>
      </c>
      <c r="C25" s="32">
        <f t="shared" si="8"/>
        <v>50439.425381193345</v>
      </c>
      <c r="D25" s="33">
        <f t="shared" si="3"/>
        <v>0.8</v>
      </c>
      <c r="E25" s="33">
        <f t="shared" si="0"/>
        <v>0.19999999999999996</v>
      </c>
      <c r="F25" s="34">
        <f t="shared" si="4"/>
        <v>0.89977036526753895</v>
      </c>
      <c r="G25" s="34">
        <f t="shared" si="5"/>
        <v>0.38783205399462906</v>
      </c>
      <c r="H25" s="34">
        <f t="shared" si="1"/>
        <v>36307.120159296894</v>
      </c>
      <c r="I25" s="34">
        <f t="shared" si="2"/>
        <v>3912.4051895794073</v>
      </c>
      <c r="J25" s="34">
        <v>750</v>
      </c>
      <c r="K25" s="34">
        <f t="shared" si="6"/>
        <v>177500</v>
      </c>
      <c r="L25" s="34">
        <f t="shared" si="9"/>
        <v>332896.33761426859</v>
      </c>
      <c r="M25" s="37">
        <f t="shared" si="7"/>
        <v>155396.33761426859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 x14ac:dyDescent="0.2">
      <c r="A26" s="4"/>
      <c r="B26" s="16">
        <v>11</v>
      </c>
      <c r="C26" s="32">
        <f t="shared" si="8"/>
        <v>50187.22825428738</v>
      </c>
      <c r="D26" s="33">
        <f t="shared" si="3"/>
        <v>0.8</v>
      </c>
      <c r="E26" s="33">
        <f t="shared" si="0"/>
        <v>0.19999999999999996</v>
      </c>
      <c r="F26" s="34">
        <f t="shared" si="4"/>
        <v>0.94475888353091586</v>
      </c>
      <c r="G26" s="34">
        <f t="shared" si="5"/>
        <v>0.4072236566943605</v>
      </c>
      <c r="H26" s="34">
        <f t="shared" si="1"/>
        <v>37931.863786425427</v>
      </c>
      <c r="I26" s="34">
        <f t="shared" si="2"/>
        <v>4087.4853218130856</v>
      </c>
      <c r="J26" s="34">
        <v>750</v>
      </c>
      <c r="K26" s="34">
        <f t="shared" si="6"/>
        <v>178250</v>
      </c>
      <c r="L26" s="34">
        <f t="shared" si="9"/>
        <v>374915.68672250712</v>
      </c>
      <c r="M26" s="37">
        <f t="shared" si="7"/>
        <v>196665.68672250712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 x14ac:dyDescent="0.2">
      <c r="A27" s="4"/>
      <c r="B27" s="16">
        <v>12</v>
      </c>
      <c r="C27" s="32">
        <f t="shared" si="8"/>
        <v>49936.292113015945</v>
      </c>
      <c r="D27" s="33">
        <f t="shared" si="3"/>
        <v>0.8</v>
      </c>
      <c r="E27" s="33">
        <f t="shared" si="0"/>
        <v>0.19999999999999996</v>
      </c>
      <c r="F27" s="34">
        <f t="shared" si="4"/>
        <v>0.99199682770746167</v>
      </c>
      <c r="G27" s="34">
        <f t="shared" si="5"/>
        <v>0.42758483952907855</v>
      </c>
      <c r="H27" s="34">
        <f t="shared" si="1"/>
        <v>39629.31469086797</v>
      </c>
      <c r="I27" s="34">
        <f t="shared" si="2"/>
        <v>4270.4002899642219</v>
      </c>
      <c r="J27" s="34">
        <v>750</v>
      </c>
      <c r="K27" s="34">
        <f t="shared" si="6"/>
        <v>179000</v>
      </c>
      <c r="L27" s="34">
        <f t="shared" si="9"/>
        <v>418815.4017033393</v>
      </c>
      <c r="M27" s="37">
        <f t="shared" si="7"/>
        <v>239815.4017033393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 x14ac:dyDescent="0.2">
      <c r="A28" s="4"/>
      <c r="B28" s="16">
        <v>13</v>
      </c>
      <c r="C28" s="32">
        <f t="shared" si="8"/>
        <v>49686.610652450865</v>
      </c>
      <c r="D28" s="33">
        <f t="shared" si="3"/>
        <v>0.8</v>
      </c>
      <c r="E28" s="33">
        <f t="shared" si="0"/>
        <v>0.19999999999999996</v>
      </c>
      <c r="F28" s="34">
        <f t="shared" si="4"/>
        <v>1.0415966690928347</v>
      </c>
      <c r="G28" s="34">
        <f t="shared" si="5"/>
        <v>0.44896408150553246</v>
      </c>
      <c r="H28" s="34">
        <f t="shared" si="1"/>
        <v>41402.726523284306</v>
      </c>
      <c r="I28" s="34">
        <f t="shared" si="2"/>
        <v>4461.5007029401204</v>
      </c>
      <c r="J28" s="34">
        <v>750</v>
      </c>
      <c r="K28" s="34">
        <f t="shared" si="6"/>
        <v>179750</v>
      </c>
      <c r="L28" s="34">
        <f t="shared" si="9"/>
        <v>464679.62892956374</v>
      </c>
      <c r="M28" s="37">
        <f t="shared" si="7"/>
        <v>284929.62892956374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 x14ac:dyDescent="0.2">
      <c r="A29" s="4"/>
      <c r="B29" s="16">
        <v>14</v>
      </c>
      <c r="C29" s="32">
        <f t="shared" si="8"/>
        <v>49438.17759918861</v>
      </c>
      <c r="D29" s="33">
        <f t="shared" si="3"/>
        <v>0.8</v>
      </c>
      <c r="E29" s="33">
        <f t="shared" si="0"/>
        <v>0.19999999999999996</v>
      </c>
      <c r="F29" s="34">
        <f t="shared" si="4"/>
        <v>1.0936765025474764</v>
      </c>
      <c r="G29" s="34">
        <f t="shared" si="5"/>
        <v>0.47141228558080911</v>
      </c>
      <c r="H29" s="34">
        <f t="shared" si="1"/>
        <v>43255.498535201274</v>
      </c>
      <c r="I29" s="34">
        <f t="shared" si="2"/>
        <v>4661.1528593966914</v>
      </c>
      <c r="J29" s="34">
        <v>750</v>
      </c>
      <c r="K29" s="34">
        <f t="shared" si="6"/>
        <v>180500</v>
      </c>
      <c r="L29" s="34">
        <f t="shared" si="9"/>
        <v>512596.28032416169</v>
      </c>
      <c r="M29" s="37">
        <f t="shared" si="7"/>
        <v>332096.28032416169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 x14ac:dyDescent="0.2">
      <c r="A30" s="4"/>
      <c r="B30" s="16">
        <v>15</v>
      </c>
      <c r="C30" s="32">
        <f t="shared" si="8"/>
        <v>49190.986711192665</v>
      </c>
      <c r="D30" s="33">
        <f t="shared" si="3"/>
        <v>0.8</v>
      </c>
      <c r="E30" s="33">
        <f t="shared" si="0"/>
        <v>0.19999999999999996</v>
      </c>
      <c r="F30" s="34">
        <f t="shared" si="4"/>
        <v>1.1483603276748502</v>
      </c>
      <c r="G30" s="34">
        <f t="shared" si="5"/>
        <v>0.49498289985984956</v>
      </c>
      <c r="H30" s="34">
        <f t="shared" si="1"/>
        <v>45191.182094651536</v>
      </c>
      <c r="I30" s="34">
        <f t="shared" si="2"/>
        <v>4869.7394498546928</v>
      </c>
      <c r="J30" s="34">
        <v>750</v>
      </c>
      <c r="K30" s="34">
        <f t="shared" si="6"/>
        <v>181250</v>
      </c>
      <c r="L30" s="34">
        <f t="shared" si="9"/>
        <v>562657.20186866797</v>
      </c>
      <c r="M30" s="37">
        <f t="shared" si="7"/>
        <v>381407.20186866797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 x14ac:dyDescent="0.2">
      <c r="A31" s="4"/>
      <c r="B31" s="16">
        <v>16</v>
      </c>
      <c r="C31" s="32">
        <f t="shared" si="8"/>
        <v>48945.031777636701</v>
      </c>
      <c r="D31" s="33">
        <f t="shared" si="3"/>
        <v>0.8</v>
      </c>
      <c r="E31" s="33">
        <f t="shared" si="0"/>
        <v>0.19999999999999996</v>
      </c>
      <c r="F31" s="34">
        <f t="shared" si="4"/>
        <v>1.2057783440585927</v>
      </c>
      <c r="G31" s="34">
        <f t="shared" si="5"/>
        <v>0.51973204485284208</v>
      </c>
      <c r="H31" s="34">
        <f t="shared" si="1"/>
        <v>47213.487493387191</v>
      </c>
      <c r="I31" s="34">
        <f t="shared" si="2"/>
        <v>5087.6602902356899</v>
      </c>
      <c r="J31" s="34">
        <v>750</v>
      </c>
      <c r="K31" s="34">
        <f t="shared" si="6"/>
        <v>182000</v>
      </c>
      <c r="L31" s="34">
        <f t="shared" si="9"/>
        <v>614958.34965229081</v>
      </c>
      <c r="M31" s="37">
        <f t="shared" si="7"/>
        <v>432958.34965229081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 x14ac:dyDescent="0.2">
      <c r="A32" s="4"/>
      <c r="B32" s="16">
        <v>17</v>
      </c>
      <c r="C32" s="32">
        <f t="shared" si="8"/>
        <v>48700.306618748516</v>
      </c>
      <c r="D32" s="33">
        <f t="shared" si="3"/>
        <v>0.8</v>
      </c>
      <c r="E32" s="33">
        <f t="shared" si="0"/>
        <v>0.19999999999999996</v>
      </c>
      <c r="F32" s="34">
        <f t="shared" si="4"/>
        <v>1.2660672612615225</v>
      </c>
      <c r="G32" s="34">
        <f t="shared" si="5"/>
        <v>0.54571864709548423</v>
      </c>
      <c r="H32" s="34">
        <f t="shared" si="1"/>
        <v>49326.291058716262</v>
      </c>
      <c r="I32" s="34">
        <f t="shared" si="2"/>
        <v>5315.3330882237387</v>
      </c>
      <c r="J32" s="34">
        <v>750</v>
      </c>
      <c r="K32" s="34">
        <f t="shared" si="6"/>
        <v>182750</v>
      </c>
      <c r="L32" s="34">
        <f t="shared" si="9"/>
        <v>669599.97379923076</v>
      </c>
      <c r="M32" s="37">
        <f t="shared" si="7"/>
        <v>486849.97379923076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 customHeight="1" x14ac:dyDescent="0.2">
      <c r="A33" s="4"/>
      <c r="B33" s="16">
        <v>18</v>
      </c>
      <c r="C33" s="32">
        <f t="shared" si="8"/>
        <v>48456.805085654771</v>
      </c>
      <c r="D33" s="33">
        <f t="shared" si="3"/>
        <v>0.8</v>
      </c>
      <c r="E33" s="33">
        <f t="shared" si="0"/>
        <v>0.19999999999999996</v>
      </c>
      <c r="F33" s="34">
        <f t="shared" si="4"/>
        <v>1.3293706243245986</v>
      </c>
      <c r="G33" s="34">
        <f t="shared" si="5"/>
        <v>0.5730045794502584</v>
      </c>
      <c r="H33" s="34">
        <f t="shared" si="1"/>
        <v>51533.642583593813</v>
      </c>
      <c r="I33" s="34">
        <f t="shared" si="2"/>
        <v>5553.1942439217501</v>
      </c>
      <c r="J33" s="34">
        <v>750</v>
      </c>
      <c r="K33" s="34">
        <f t="shared" si="6"/>
        <v>183500</v>
      </c>
      <c r="L33" s="34">
        <f t="shared" si="9"/>
        <v>726686.81062674639</v>
      </c>
      <c r="M33" s="37">
        <f t="shared" si="7"/>
        <v>543186.81062674639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 x14ac:dyDescent="0.2">
      <c r="A34" s="4"/>
      <c r="B34" s="16">
        <v>19</v>
      </c>
      <c r="C34" s="32">
        <f t="shared" si="8"/>
        <v>48214.5210602265</v>
      </c>
      <c r="D34" s="33">
        <f t="shared" si="3"/>
        <v>0.8</v>
      </c>
      <c r="E34" s="33">
        <f t="shared" si="0"/>
        <v>0.19999999999999996</v>
      </c>
      <c r="F34" s="34">
        <f t="shared" si="4"/>
        <v>1.3958391555408285</v>
      </c>
      <c r="G34" s="34">
        <f t="shared" si="5"/>
        <v>0.6016548084227713</v>
      </c>
      <c r="H34" s="34">
        <f t="shared" si="1"/>
        <v>53839.773089209637</v>
      </c>
      <c r="I34" s="34">
        <f t="shared" si="2"/>
        <v>5801.6996863372478</v>
      </c>
      <c r="J34" s="34">
        <v>750</v>
      </c>
      <c r="K34" s="34">
        <f t="shared" si="6"/>
        <v>184250</v>
      </c>
      <c r="L34" s="34">
        <f t="shared" si="9"/>
        <v>786328.28340229322</v>
      </c>
      <c r="M34" s="37">
        <f t="shared" si="7"/>
        <v>602078.28340229322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 customHeight="1" x14ac:dyDescent="0.2">
      <c r="A35" s="4"/>
      <c r="B35" s="16">
        <v>20</v>
      </c>
      <c r="C35" s="32">
        <f t="shared" si="8"/>
        <v>47973.448454925368</v>
      </c>
      <c r="D35" s="33">
        <f t="shared" si="3"/>
        <v>0.8</v>
      </c>
      <c r="E35" s="33">
        <f t="shared" si="0"/>
        <v>0.19999999999999996</v>
      </c>
      <c r="F35" s="34">
        <f t="shared" si="4"/>
        <v>1.4656311133178699</v>
      </c>
      <c r="G35" s="34">
        <f t="shared" si="5"/>
        <v>0.63173754884390987</v>
      </c>
      <c r="H35" s="34">
        <f t="shared" si="1"/>
        <v>56249.102934951778</v>
      </c>
      <c r="I35" s="34">
        <f t="shared" si="2"/>
        <v>6061.3257473008398</v>
      </c>
      <c r="J35" s="34">
        <v>750</v>
      </c>
      <c r="K35" s="34">
        <f t="shared" si="6"/>
        <v>185000</v>
      </c>
      <c r="L35" s="34">
        <f t="shared" si="9"/>
        <v>848638.71208454587</v>
      </c>
      <c r="M35" s="37">
        <f t="shared" si="7"/>
        <v>663638.71208454587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 customHeight="1" x14ac:dyDescent="0.2">
      <c r="A36" s="4"/>
      <c r="B36" s="16">
        <v>21</v>
      </c>
      <c r="C36" s="32">
        <f t="shared" si="8"/>
        <v>47733.581212650744</v>
      </c>
      <c r="D36" s="33">
        <f t="shared" si="3"/>
        <v>0.8</v>
      </c>
      <c r="E36" s="33">
        <f t="shared" si="0"/>
        <v>0.19999999999999996</v>
      </c>
      <c r="F36" s="34">
        <f t="shared" si="4"/>
        <v>1.5389126689837633</v>
      </c>
      <c r="G36" s="34">
        <f t="shared" si="5"/>
        <v>0.66332442628610533</v>
      </c>
      <c r="H36" s="34">
        <f t="shared" si="1"/>
        <v>58766.25029129086</v>
      </c>
      <c r="I36" s="34">
        <f t="shared" si="2"/>
        <v>6332.5700744925525</v>
      </c>
      <c r="J36" s="34">
        <v>750</v>
      </c>
      <c r="K36" s="34">
        <f t="shared" si="6"/>
        <v>185750</v>
      </c>
      <c r="L36" s="34">
        <f t="shared" si="9"/>
        <v>913737.53245032928</v>
      </c>
      <c r="M36" s="37">
        <f t="shared" si="7"/>
        <v>727987.53245032928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customHeight="1" x14ac:dyDescent="0.2">
      <c r="A37" s="4"/>
      <c r="B37" s="16">
        <v>22</v>
      </c>
      <c r="C37" s="32">
        <f t="shared" si="8"/>
        <v>47494.913306587492</v>
      </c>
      <c r="D37" s="33">
        <f t="shared" si="3"/>
        <v>0.8</v>
      </c>
      <c r="E37" s="33">
        <f t="shared" si="0"/>
        <v>0.19999999999999996</v>
      </c>
      <c r="F37" s="34">
        <f t="shared" si="4"/>
        <v>1.6158583024329516</v>
      </c>
      <c r="G37" s="34">
        <f t="shared" si="5"/>
        <v>0.69649064760041057</v>
      </c>
      <c r="H37" s="34">
        <f t="shared" si="1"/>
        <v>61396.039991826139</v>
      </c>
      <c r="I37" s="34">
        <f t="shared" si="2"/>
        <v>6615.9525853260939</v>
      </c>
      <c r="J37" s="34">
        <v>750</v>
      </c>
      <c r="K37" s="34">
        <f t="shared" si="6"/>
        <v>186500</v>
      </c>
      <c r="L37" s="34">
        <f t="shared" si="9"/>
        <v>981749.52502748149</v>
      </c>
      <c r="M37" s="37">
        <f t="shared" si="7"/>
        <v>795249.52502748149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 customHeight="1" x14ac:dyDescent="0.2">
      <c r="A38" s="4"/>
      <c r="B38" s="16">
        <v>23</v>
      </c>
      <c r="C38" s="32">
        <f t="shared" si="8"/>
        <v>47257.438740054553</v>
      </c>
      <c r="D38" s="33">
        <f t="shared" si="3"/>
        <v>0.8</v>
      </c>
      <c r="E38" s="33">
        <f t="shared" si="0"/>
        <v>0.19999999999999996</v>
      </c>
      <c r="F38" s="34">
        <f t="shared" si="4"/>
        <v>1.6966512175545991</v>
      </c>
      <c r="G38" s="34">
        <f t="shared" si="5"/>
        <v>0.73131517998043105</v>
      </c>
      <c r="H38" s="34">
        <f t="shared" si="1"/>
        <v>64143.512781460355</v>
      </c>
      <c r="I38" s="34">
        <f t="shared" si="2"/>
        <v>6912.016463519436</v>
      </c>
      <c r="J38" s="34">
        <v>750</v>
      </c>
      <c r="K38" s="34">
        <f t="shared" si="6"/>
        <v>187250</v>
      </c>
      <c r="L38" s="34">
        <f t="shared" si="9"/>
        <v>1052805.0542724612</v>
      </c>
      <c r="M38" s="37">
        <f t="shared" si="7"/>
        <v>865555.05427246122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 customHeight="1" x14ac:dyDescent="0.2">
      <c r="A39" s="4"/>
      <c r="B39" s="16">
        <v>24</v>
      </c>
      <c r="C39" s="32">
        <f t="shared" si="8"/>
        <v>47021.151546354282</v>
      </c>
      <c r="D39" s="33">
        <f t="shared" si="3"/>
        <v>0.8</v>
      </c>
      <c r="E39" s="33">
        <f t="shared" si="0"/>
        <v>0.19999999999999996</v>
      </c>
      <c r="F39" s="34">
        <f t="shared" si="4"/>
        <v>1.7814837784323292</v>
      </c>
      <c r="G39" s="34">
        <f t="shared" si="5"/>
        <v>0.76788093897945264</v>
      </c>
      <c r="H39" s="34">
        <f t="shared" si="1"/>
        <v>67013.934978430712</v>
      </c>
      <c r="I39" s="34">
        <f t="shared" si="2"/>
        <v>7221.329200261931</v>
      </c>
      <c r="J39" s="34">
        <v>750</v>
      </c>
      <c r="K39" s="34">
        <f t="shared" si="6"/>
        <v>188000</v>
      </c>
      <c r="L39" s="34">
        <f t="shared" si="9"/>
        <v>1127040.3184511538</v>
      </c>
      <c r="M39" s="37">
        <f t="shared" si="7"/>
        <v>939040.31845115381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 customHeight="1" x14ac:dyDescent="0.2">
      <c r="A40" s="4"/>
      <c r="B40" s="16">
        <v>25</v>
      </c>
      <c r="C40" s="32">
        <f t="shared" si="8"/>
        <v>46786.045788622512</v>
      </c>
      <c r="D40" s="33">
        <f t="shared" si="3"/>
        <v>0.8</v>
      </c>
      <c r="E40" s="33">
        <f t="shared" si="0"/>
        <v>0.19999999999999996</v>
      </c>
      <c r="F40" s="34">
        <f t="shared" si="4"/>
        <v>1.8705579673539456</v>
      </c>
      <c r="G40" s="34">
        <f t="shared" si="5"/>
        <v>0.80627498592842528</v>
      </c>
      <c r="H40" s="34">
        <f t="shared" si="1"/>
        <v>70012.808568715482</v>
      </c>
      <c r="I40" s="34">
        <f t="shared" si="2"/>
        <v>7544.4836819736538</v>
      </c>
      <c r="J40" s="34">
        <v>750</v>
      </c>
      <c r="K40" s="17">
        <f t="shared" si="6"/>
        <v>188750</v>
      </c>
      <c r="L40" s="17">
        <f t="shared" si="9"/>
        <v>1204597.6107018429</v>
      </c>
      <c r="M40" s="38">
        <f t="shared" si="7"/>
        <v>1015847.6107018429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 x14ac:dyDescent="0.2">
      <c r="A41" s="4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 x14ac:dyDescent="0.2">
      <c r="A42" s="4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32" customHeight="1" x14ac:dyDescent="0.2">
      <c r="A43" s="4"/>
      <c r="B43" s="41" t="s">
        <v>23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 customHeight="1" x14ac:dyDescent="0.2">
      <c r="A44" s="4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 customHeight="1" x14ac:dyDescent="0.2">
      <c r="A45" s="4"/>
      <c r="B45" s="1"/>
      <c r="C45" s="4"/>
      <c r="D45" s="4"/>
      <c r="E45" s="4"/>
      <c r="F45" s="4"/>
      <c r="G45" s="4"/>
      <c r="H45" s="4"/>
      <c r="I45" s="4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 customHeight="1" x14ac:dyDescent="0.2">
      <c r="A46" s="4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 customHeight="1" x14ac:dyDescent="0.2">
      <c r="A47" s="4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 customHeight="1" x14ac:dyDescent="0.2">
      <c r="A48" s="4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 customHeight="1" x14ac:dyDescent="0.2">
      <c r="A49" s="4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 customHeight="1" x14ac:dyDescent="0.2">
      <c r="A50" s="4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 customHeight="1" x14ac:dyDescent="0.2">
      <c r="A51" s="4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 customHeight="1" x14ac:dyDescent="0.2">
      <c r="A52" s="4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 customHeight="1" x14ac:dyDescent="0.2">
      <c r="A53" s="4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 customHeight="1" x14ac:dyDescent="0.2">
      <c r="A54" s="4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 customHeight="1" x14ac:dyDescent="0.2">
      <c r="A55" s="4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 customHeight="1" x14ac:dyDescent="0.2">
      <c r="A56" s="4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 customHeight="1" x14ac:dyDescent="0.2">
      <c r="A57" s="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 customHeight="1" x14ac:dyDescent="0.2">
      <c r="A58" s="4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 customHeight="1" x14ac:dyDescent="0.2">
      <c r="A59" s="4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 customHeight="1" x14ac:dyDescent="0.2">
      <c r="A60" s="4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 customHeight="1" x14ac:dyDescent="0.2">
      <c r="A61" s="4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 customHeight="1" x14ac:dyDescent="0.2">
      <c r="A62" s="4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 customHeight="1" x14ac:dyDescent="0.2">
      <c r="A63" s="4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 customHeight="1" x14ac:dyDescent="0.2">
      <c r="A64" s="4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 customHeight="1" x14ac:dyDescent="0.2">
      <c r="A65" s="4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 customHeight="1" x14ac:dyDescent="0.2">
      <c r="A66" s="4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 customHeight="1" x14ac:dyDescent="0.2">
      <c r="A67" s="4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 customHeight="1" x14ac:dyDescent="0.2">
      <c r="A68" s="4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 customHeight="1" x14ac:dyDescent="0.2">
      <c r="A69" s="4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 customHeight="1" x14ac:dyDescent="0.2">
      <c r="A70" s="4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 customHeight="1" x14ac:dyDescent="0.2">
      <c r="A71" s="4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" customHeight="1" x14ac:dyDescent="0.2">
      <c r="A72" s="4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" customHeight="1" x14ac:dyDescent="0.2">
      <c r="A73" s="4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" customHeight="1" x14ac:dyDescent="0.2">
      <c r="A74" s="4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" customHeight="1" x14ac:dyDescent="0.2">
      <c r="A75" s="4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" customHeight="1" x14ac:dyDescent="0.2">
      <c r="A76" s="4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</sheetData>
  <mergeCells count="11">
    <mergeCell ref="B43:M43"/>
    <mergeCell ref="B2:C2"/>
    <mergeCell ref="D12:F12"/>
    <mergeCell ref="D3:F3"/>
    <mergeCell ref="D4:F4"/>
    <mergeCell ref="D9:F9"/>
    <mergeCell ref="D10:F10"/>
    <mergeCell ref="D8:F8"/>
    <mergeCell ref="D7:F7"/>
    <mergeCell ref="D6:F6"/>
    <mergeCell ref="D11:F11"/>
  </mergeCells>
  <conditionalFormatting sqref="M16:M40">
    <cfRule type="cellIs" dxfId="7" priority="8" operator="lessThan">
      <formula>50000</formula>
    </cfRule>
    <cfRule type="cellIs" dxfId="6" priority="7" operator="lessThan">
      <formula>-50000</formula>
    </cfRule>
    <cfRule type="cellIs" dxfId="5" priority="6" operator="lessThan">
      <formula>50000</formula>
    </cfRule>
    <cfRule type="cellIs" dxfId="4" priority="5" operator="lessThan">
      <formula>-5000</formula>
    </cfRule>
    <cfRule type="cellIs" dxfId="3" priority="4" operator="greaterThan">
      <formula>50000</formula>
    </cfRule>
    <cfRule type="cellIs" dxfId="2" priority="3" operator="lessThan">
      <formula>-50000</formula>
    </cfRule>
    <cfRule type="cellIs" dxfId="1" priority="2" operator="greaterThan">
      <formula>-50000</formula>
    </cfRule>
    <cfRule type="cellIs" dxfId="0" priority="1" operator="greaterThan">
      <formula>0</formula>
    </cfRule>
  </conditionalFormatting>
  <pageMargins left="0.7" right="0.7" top="0.75" bottom="0.75" header="0.3" footer="0.3"/>
  <headerFooter>
    <oddFooter>&amp;C&amp;"Helvetica Neue,Regular"&amp;12&amp;K000000&amp;P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Tobiasz Imbierski</cp:lastModifiedBy>
  <dcterms:modified xsi:type="dcterms:W3CDTF">2020-09-11T13:57:20Z</dcterms:modified>
</cp:coreProperties>
</file>